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ncf43\Dropbox\Documents\Classes\2021b M Biochemistry Boot Camp\Sessions - 2021\Session 04 - Model Fitting\"/>
    </mc:Choice>
  </mc:AlternateContent>
  <xr:revisionPtr revIDLastSave="0" documentId="13_ncr:1_{2E7C6B01-770D-4ABD-9FA3-50E423C491C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solver_adj" localSheetId="0" hidden="1">Sheet1!$V$5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Sheet1!$Y$5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D11" i="1"/>
  <c r="B18" i="1"/>
  <c r="C18" i="1"/>
  <c r="D18" i="1"/>
  <c r="G18" i="1"/>
  <c r="B19" i="1"/>
  <c r="C19" i="1"/>
  <c r="D19" i="1"/>
  <c r="G19" i="1"/>
  <c r="D12" i="1"/>
  <c r="D13" i="1"/>
  <c r="D14" i="1"/>
  <c r="D15" i="1"/>
  <c r="D16" i="1"/>
  <c r="D17" i="1"/>
  <c r="G11" i="1"/>
  <c r="G12" i="1"/>
  <c r="G13" i="1"/>
  <c r="G14" i="1"/>
  <c r="G15" i="1"/>
  <c r="G16" i="1"/>
  <c r="G17" i="1"/>
  <c r="G10" i="1"/>
  <c r="C11" i="1"/>
  <c r="F11" i="1" s="1"/>
  <c r="C12" i="1"/>
  <c r="C13" i="1"/>
  <c r="F13" i="1" s="1"/>
  <c r="C14" i="1"/>
  <c r="C15" i="1"/>
  <c r="F15" i="1" s="1"/>
  <c r="C16" i="1"/>
  <c r="C17" i="1"/>
  <c r="F17" i="1" s="1"/>
  <c r="C10" i="1"/>
  <c r="F10" i="1" s="1"/>
  <c r="B11" i="1"/>
  <c r="B12" i="1"/>
  <c r="B13" i="1"/>
  <c r="B14" i="1"/>
  <c r="B15" i="1"/>
  <c r="B16" i="1"/>
  <c r="B17" i="1"/>
  <c r="B10" i="1"/>
  <c r="X11" i="1" l="1"/>
  <c r="Y11" i="1" s="1"/>
  <c r="L13" i="1"/>
  <c r="M13" i="1" s="1"/>
  <c r="L22" i="1"/>
  <c r="M22" i="1" s="1"/>
  <c r="L11" i="1"/>
  <c r="M11" i="1" s="1"/>
  <c r="R13" i="1"/>
  <c r="S13" i="1" s="1"/>
  <c r="X12" i="1"/>
  <c r="Y12" i="1" s="1"/>
  <c r="X16" i="1"/>
  <c r="Y16" i="1" s="1"/>
  <c r="L18" i="1"/>
  <c r="M18" i="1" s="1"/>
  <c r="R22" i="1"/>
  <c r="S22" i="1" s="1"/>
  <c r="R30" i="1"/>
  <c r="S30" i="1" s="1"/>
  <c r="X13" i="1"/>
  <c r="Y13" i="1" s="1"/>
  <c r="R11" i="1"/>
  <c r="S11" i="1" s="1"/>
  <c r="X18" i="1"/>
  <c r="Y18" i="1" s="1"/>
  <c r="X22" i="1"/>
  <c r="Y22" i="1" s="1"/>
  <c r="F16" i="1"/>
  <c r="R18" i="1" s="1"/>
  <c r="S18" i="1" s="1"/>
  <c r="F12" i="1"/>
  <c r="R12" i="1" s="1"/>
  <c r="S12" i="1" s="1"/>
  <c r="F14" i="1"/>
  <c r="L16" i="1" s="1"/>
  <c r="M16" i="1" s="1"/>
  <c r="F19" i="1"/>
  <c r="L30" i="1" s="1"/>
  <c r="M30" i="1" s="1"/>
  <c r="F18" i="1"/>
  <c r="L26" i="1" s="1"/>
  <c r="M26" i="1" s="1"/>
  <c r="L12" i="1" l="1"/>
  <c r="M12" i="1" s="1"/>
  <c r="X30" i="1"/>
  <c r="Y30" i="1" s="1"/>
  <c r="R16" i="1"/>
  <c r="S16" i="1" s="1"/>
  <c r="X26" i="1"/>
  <c r="Y26" i="1" s="1"/>
  <c r="X14" i="1"/>
  <c r="Y14" i="1" s="1"/>
  <c r="Y5" i="1" s="1"/>
  <c r="R14" i="1"/>
  <c r="S14" i="1" s="1"/>
  <c r="S5" i="1" s="1"/>
  <c r="L14" i="1"/>
  <c r="M14" i="1" s="1"/>
  <c r="M5" i="1" s="1"/>
  <c r="R26" i="1"/>
  <c r="S26" i="1" s="1"/>
</calcChain>
</file>

<file path=xl/sharedStrings.xml><?xml version="1.0" encoding="utf-8"?>
<sst xmlns="http://schemas.openxmlformats.org/spreadsheetml/2006/main" count="28" uniqueCount="12">
  <si>
    <t>Langmuir Isotherm Worksheet</t>
  </si>
  <si>
    <t>Generates model data for fitting in GnuPlot</t>
  </si>
  <si>
    <t>K</t>
  </si>
  <si>
    <t>n</t>
  </si>
  <si>
    <t>nu</t>
  </si>
  <si>
    <t>L (M)</t>
  </si>
  <si>
    <t>L (uM)</t>
  </si>
  <si>
    <t>Error</t>
  </si>
  <si>
    <t>Error (Fixed)</t>
  </si>
  <si>
    <t>err</t>
  </si>
  <si>
    <t>nu'</t>
  </si>
  <si>
    <t>NCF, May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</si>
</sst>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/>
              <a:t>Binding of TMPyP4 to Quadruplex DNA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Sheet1!$G$10:$G$19</c:f>
                <c:numCache>
                  <c:formatCode>General</c:formatCod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Sheet1!$G$10:$G$19</c:f>
                <c:numCache>
                  <c:formatCode>General</c:formatCod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Sheet1!$B$11:$B$19</c:f>
              <c:numCache>
                <c:formatCode>0.00</c:formatCode>
                <c:ptCount val="9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Sheet1!$F$11:$F$19</c:f>
              <c:numCache>
                <c:formatCode>0.00E+00</c:formatCode>
                <c:ptCount val="9"/>
                <c:pt idx="0">
                  <c:v>1.0835342218236987</c:v>
                </c:pt>
                <c:pt idx="1">
                  <c:v>1.5935227092087783</c:v>
                </c:pt>
                <c:pt idx="2">
                  <c:v>1.8010310585615188</c:v>
                </c:pt>
                <c:pt idx="3">
                  <c:v>1.5042754771226474</c:v>
                </c:pt>
                <c:pt idx="4">
                  <c:v>2.397672129745037</c:v>
                </c:pt>
                <c:pt idx="5">
                  <c:v>2.1935284787130613</c:v>
                </c:pt>
                <c:pt idx="6">
                  <c:v>2.9207797120978851</c:v>
                </c:pt>
                <c:pt idx="7">
                  <c:v>3.3184272605024105</c:v>
                </c:pt>
                <c:pt idx="8">
                  <c:v>3.2443539152710361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3F-4F0E-A678-E36667A15D4B}"/>
            </c:ext>
          </c:extLst>
        </c:ser>
        <c:ser>
          <c:idx val="0"/>
          <c:order val="1"/>
          <c:tx>
            <c:v>3 Sites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Sheet1!$J$10:$J$34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Sheet1!$K$10:$K$34</c:f>
              <c:numCache>
                <c:formatCode>0.000</c:formatCode>
                <c:ptCount val="25"/>
                <c:pt idx="0">
                  <c:v>0</c:v>
                </c:pt>
                <c:pt idx="1">
                  <c:v>0.93722345517283179</c:v>
                </c:pt>
                <c:pt idx="2">
                  <c:v>1.4282503381028302</c:v>
                </c:pt>
                <c:pt idx="3">
                  <c:v>1.7304550140145707</c:v>
                </c:pt>
                <c:pt idx="4">
                  <c:v>1.9351891547053692</c:v>
                </c:pt>
                <c:pt idx="5">
                  <c:v>2.0830601578722718</c:v>
                </c:pt>
                <c:pt idx="6">
                  <c:v>2.1948692151869689</c:v>
                </c:pt>
                <c:pt idx="7">
                  <c:v>2.2823744500540766</c:v>
                </c:pt>
                <c:pt idx="8">
                  <c:v>2.35272338389741</c:v>
                </c:pt>
                <c:pt idx="9">
                  <c:v>2.4105110671045691</c:v>
                </c:pt>
                <c:pt idx="10">
                  <c:v>2.4588260927577421</c:v>
                </c:pt>
                <c:pt idx="11">
                  <c:v>2.4998211835858672</c:v>
                </c:pt>
                <c:pt idx="12">
                  <c:v>2.5350427018686434</c:v>
                </c:pt>
                <c:pt idx="13">
                  <c:v>2.5656300977209727</c:v>
                </c:pt>
                <c:pt idx="14">
                  <c:v>2.5924414919476728</c:v>
                </c:pt>
                <c:pt idx="15">
                  <c:v>2.6161354533303869</c:v>
                </c:pt>
                <c:pt idx="16">
                  <c:v>2.6372258177679471</c:v>
                </c:pt>
                <c:pt idx="17">
                  <c:v>2.6561193772778031</c:v>
                </c:pt>
                <c:pt idx="18">
                  <c:v>2.6731423747678078</c:v>
                </c:pt>
                <c:pt idx="19">
                  <c:v>2.6885595006216438</c:v>
                </c:pt>
                <c:pt idx="20">
                  <c:v>2.7025877552903341</c:v>
                </c:pt>
                <c:pt idx="21">
                  <c:v>2.7154067268766857</c:v>
                </c:pt>
                <c:pt idx="22">
                  <c:v>2.7271663206577101</c:v>
                </c:pt>
                <c:pt idx="23">
                  <c:v>2.7379926483135297</c:v>
                </c:pt>
                <c:pt idx="24">
                  <c:v>2.7479925685264979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3F-4F0E-A678-E36667A15D4B}"/>
            </c:ext>
          </c:extLst>
        </c:ser>
        <c:ser>
          <c:idx val="2"/>
          <c:order val="2"/>
          <c:tx>
            <c:v>4 Sites</c:v>
          </c:tx>
          <c:spPr>
            <a:ln w="254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Sheet1!$P$10:$P$34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Sheet1!$Q$10:$Q$34</c:f>
              <c:numCache>
                <c:formatCode>0.000</c:formatCode>
                <c:ptCount val="25"/>
                <c:pt idx="0">
                  <c:v>0</c:v>
                </c:pt>
                <c:pt idx="1">
                  <c:v>0.66588650540273997</c:v>
                </c:pt>
                <c:pt idx="2">
                  <c:v>1.1417105917714787</c:v>
                </c:pt>
                <c:pt idx="3">
                  <c:v>1.4986830925920682</c:v>
                </c:pt>
                <c:pt idx="4">
                  <c:v>1.7763902831849181</c:v>
                </c:pt>
                <c:pt idx="5">
                  <c:v>1.9985950520733617</c:v>
                </c:pt>
                <c:pt idx="6">
                  <c:v>2.1804247560454941</c:v>
                </c:pt>
                <c:pt idx="7">
                  <c:v>2.3319672517985386</c:v>
                </c:pt>
                <c:pt idx="8">
                  <c:v>2.4602081176626767</c:v>
                </c:pt>
                <c:pt idx="9">
                  <c:v>2.5701380541129364</c:v>
                </c:pt>
                <c:pt idx="10">
                  <c:v>2.6654175315702497</c:v>
                </c:pt>
                <c:pt idx="11">
                  <c:v>2.7487923047351157</c:v>
                </c:pt>
                <c:pt idx="12">
                  <c:v>2.8223623354206167</c:v>
                </c:pt>
                <c:pt idx="13">
                  <c:v>2.8877611094355955</c:v>
                </c:pt>
                <c:pt idx="14">
                  <c:v>2.9462783480267234</c:v>
                </c:pt>
                <c:pt idx="15">
                  <c:v>2.9989459188227303</c:v>
                </c:pt>
                <c:pt idx="16">
                  <c:v>3.0465992090085017</c:v>
                </c:pt>
                <c:pt idx="17">
                  <c:v>3.0899217657074334</c:v>
                </c:pt>
                <c:pt idx="18">
                  <c:v>3.1294782946048061</c:v>
                </c:pt>
                <c:pt idx="19">
                  <c:v>3.1657394113309727</c:v>
                </c:pt>
                <c:pt idx="20">
                  <c:v>3.1991004541824419</c:v>
                </c:pt>
                <c:pt idx="21">
                  <c:v>3.2298959566192798</c:v>
                </c:pt>
                <c:pt idx="22">
                  <c:v>3.258410904489085</c:v>
                </c:pt>
                <c:pt idx="23">
                  <c:v>3.2848895815941681</c:v>
                </c:pt>
                <c:pt idx="24">
                  <c:v>3.3095425855848926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3F-4F0E-A678-E36667A15D4B}"/>
            </c:ext>
          </c:extLst>
        </c:ser>
        <c:ser>
          <c:idx val="3"/>
          <c:order val="3"/>
          <c:tx>
            <c:v>5 Sites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Sheet1!$V$10:$V$34</c:f>
              <c:numCache>
                <c:formatCode>0.00</c:formatCode>
                <c:ptCount val="2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</c:numCache>
            </c:numRef>
          </c:xVal>
          <c:yVal>
            <c:numRef>
              <c:f>Sheet1!$W$10:$W$34</c:f>
              <c:numCache>
                <c:formatCode>0.000</c:formatCode>
                <c:ptCount val="25"/>
                <c:pt idx="0">
                  <c:v>0</c:v>
                </c:pt>
                <c:pt idx="1">
                  <c:v>0.52294977006156429</c:v>
                </c:pt>
                <c:pt idx="2">
                  <c:v>0.94686678647040268</c:v>
                </c:pt>
                <c:pt idx="3">
                  <c:v>1.2974490394466118</c:v>
                </c:pt>
                <c:pt idx="4">
                  <c:v>1.5922111936736172</c:v>
                </c:pt>
                <c:pt idx="5">
                  <c:v>1.8435017833422787</c:v>
                </c:pt>
                <c:pt idx="6">
                  <c:v>2.0602771555903292</c:v>
                </c:pt>
                <c:pt idx="7">
                  <c:v>2.2491914245066904</c:v>
                </c:pt>
                <c:pt idx="8">
                  <c:v>2.4152915416326817</c:v>
                </c:pt>
                <c:pt idx="9">
                  <c:v>2.5624748863694116</c:v>
                </c:pt>
                <c:pt idx="10">
                  <c:v>2.6937989375987801</c:v>
                </c:pt>
                <c:pt idx="11">
                  <c:v>2.8116959595831408</c:v>
                </c:pt>
                <c:pt idx="12">
                  <c:v>2.9181250398350174</c:v>
                </c:pt>
                <c:pt idx="13">
                  <c:v>3.014681818143599</c:v>
                </c:pt>
                <c:pt idx="14">
                  <c:v>3.1026790338341055</c:v>
                </c:pt>
                <c:pt idx="15">
                  <c:v>3.1832065611419931</c:v>
                </c:pt>
                <c:pt idx="16">
                  <c:v>3.2571767786501464</c:v>
                </c:pt>
                <c:pt idx="17">
                  <c:v>3.3253592891016499</c:v>
                </c:pt>
                <c:pt idx="18">
                  <c:v>3.3884077962202701</c:v>
                </c:pt>
                <c:pt idx="19">
                  <c:v>3.4468811305074407</c:v>
                </c:pt>
                <c:pt idx="20">
                  <c:v>3.5012598580325123</c:v>
                </c:pt>
                <c:pt idx="21">
                  <c:v>3.5519595181515333</c:v>
                </c:pt>
                <c:pt idx="22">
                  <c:v>3.5993412622950864</c:v>
                </c:pt>
                <c:pt idx="23">
                  <c:v>3.6437204702464339</c:v>
                </c:pt>
                <c:pt idx="24">
                  <c:v>3.6853737787093843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3F-4F0E-A678-E36667A1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540464"/>
        <c:axId val="357539680"/>
      </c:scatterChart>
      <c:valAx>
        <c:axId val="35754046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Free TMPyP4 (</a:t>
                </a:r>
                <a:r>
                  <a:rPr lang="el-GR" b="1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539680"/>
        <c:crosses val="autoZero"/>
        <c:crossBetween val="midCat"/>
      </c:valAx>
      <c:valAx>
        <c:axId val="35753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Degree</a:t>
                </a:r>
                <a:r>
                  <a:rPr lang="en-US" baseline="0"/>
                  <a:t> of Binding (</a:t>
                </a:r>
                <a:r>
                  <a:rPr lang="el-G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ν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540464"/>
        <c:crosses val="autoZero"/>
        <c:crossBetween val="midCat"/>
        <c:majorUnit val="1"/>
        <c:minorUnit val="0.5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637467191601048"/>
          <c:y val="0.56620115193934095"/>
          <c:w val="0.18695866141732284"/>
          <c:h val="0.1736158501020705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21</xdr:row>
      <xdr:rowOff>180975</xdr:rowOff>
    </xdr:from>
    <xdr:to>
      <xdr:col>7</xdr:col>
      <xdr:colOff>442912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workbookViewId="0">
      <selection activeCell="A6" sqref="A6"/>
    </sheetView>
  </sheetViews>
  <sheetFormatPr defaultRowHeight="15" x14ac:dyDescent="0.25"/>
  <cols>
    <col min="11" max="11" width="9.5703125" bestFit="1" customWidth="1"/>
    <col min="12" max="12" width="9.5703125" customWidth="1"/>
    <col min="13" max="13" width="9.5703125" style="1" customWidth="1"/>
  </cols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11</v>
      </c>
    </row>
    <row r="5" spans="1:25" x14ac:dyDescent="0.25">
      <c r="A5" t="s">
        <v>2</v>
      </c>
      <c r="B5" s="1">
        <v>820000</v>
      </c>
      <c r="I5" t="s">
        <v>2</v>
      </c>
      <c r="J5" s="1">
        <v>1817401.8073321811</v>
      </c>
      <c r="M5" s="1">
        <f>SUM(M11:M30)</f>
        <v>1.6479911203153559</v>
      </c>
      <c r="O5" t="s">
        <v>2</v>
      </c>
      <c r="P5" s="1">
        <v>798876.83065591007</v>
      </c>
      <c r="S5" s="1">
        <f>SUM(S11:S30)</f>
        <v>1.157944787268679</v>
      </c>
      <c r="U5" t="s">
        <v>2</v>
      </c>
      <c r="V5" s="1">
        <v>467227.07425934367</v>
      </c>
      <c r="Y5" s="1">
        <f>SUM(Y11:Y30)</f>
        <v>1.4218224049637436</v>
      </c>
    </row>
    <row r="6" spans="1:25" x14ac:dyDescent="0.25">
      <c r="A6" t="s">
        <v>3</v>
      </c>
      <c r="B6">
        <v>4</v>
      </c>
      <c r="I6" t="s">
        <v>3</v>
      </c>
      <c r="J6">
        <v>3</v>
      </c>
      <c r="O6" t="s">
        <v>3</v>
      </c>
      <c r="P6">
        <v>4</v>
      </c>
      <c r="S6" s="1"/>
      <c r="U6" t="s">
        <v>3</v>
      </c>
      <c r="V6">
        <v>5</v>
      </c>
      <c r="Y6" s="1"/>
    </row>
    <row r="7" spans="1:25" x14ac:dyDescent="0.25">
      <c r="A7" t="s">
        <v>9</v>
      </c>
      <c r="B7">
        <v>0.2</v>
      </c>
      <c r="S7" s="1"/>
      <c r="Y7" s="1"/>
    </row>
    <row r="8" spans="1:25" x14ac:dyDescent="0.25">
      <c r="S8" s="1"/>
      <c r="Y8" s="1"/>
    </row>
    <row r="9" spans="1:25" x14ac:dyDescent="0.25">
      <c r="A9" t="s">
        <v>5</v>
      </c>
      <c r="B9" t="s">
        <v>6</v>
      </c>
      <c r="C9" t="s">
        <v>4</v>
      </c>
      <c r="D9" t="s">
        <v>7</v>
      </c>
      <c r="E9" t="s">
        <v>8</v>
      </c>
      <c r="F9" t="s">
        <v>10</v>
      </c>
      <c r="G9" t="s">
        <v>9</v>
      </c>
      <c r="I9" t="s">
        <v>5</v>
      </c>
      <c r="J9" t="s">
        <v>6</v>
      </c>
      <c r="K9" t="s">
        <v>4</v>
      </c>
      <c r="O9" t="s">
        <v>5</v>
      </c>
      <c r="P9" t="s">
        <v>6</v>
      </c>
      <c r="Q9" t="s">
        <v>4</v>
      </c>
      <c r="S9" s="1"/>
      <c r="U9" t="s">
        <v>5</v>
      </c>
      <c r="V9" t="s">
        <v>6</v>
      </c>
      <c r="W9" t="s">
        <v>4</v>
      </c>
      <c r="Y9" s="1"/>
    </row>
    <row r="10" spans="1:25" x14ac:dyDescent="0.25">
      <c r="A10">
        <v>0</v>
      </c>
      <c r="B10" s="2">
        <f>A10*1000000</f>
        <v>0</v>
      </c>
      <c r="C10" s="1">
        <f>$B$6*$B$5*A10/(1+$B$5*A10)</f>
        <v>0</v>
      </c>
      <c r="D10" s="2">
        <v>0</v>
      </c>
      <c r="E10" s="3">
        <v>0</v>
      </c>
      <c r="F10" s="1">
        <f>C10+E10</f>
        <v>0</v>
      </c>
      <c r="G10">
        <f>$B$7</f>
        <v>0.2</v>
      </c>
      <c r="I10" s="1">
        <v>0</v>
      </c>
      <c r="J10" s="2">
        <f>I10*1000000</f>
        <v>0</v>
      </c>
      <c r="K10" s="3">
        <f>J$6*J$5*I10/(1+J$5*I10)</f>
        <v>0</v>
      </c>
      <c r="L10" s="3"/>
      <c r="O10" s="1">
        <v>0</v>
      </c>
      <c r="P10" s="2">
        <f>O10*1000000</f>
        <v>0</v>
      </c>
      <c r="Q10" s="3">
        <f>P$6*P$5*O10/(1+P$5*O10)</f>
        <v>0</v>
      </c>
      <c r="R10" s="3"/>
      <c r="S10" s="1"/>
      <c r="U10" s="1">
        <v>0</v>
      </c>
      <c r="V10" s="2">
        <f>U10*1000000</f>
        <v>0</v>
      </c>
      <c r="W10" s="3">
        <f>V$6*V$5*U10/(1+V$5*U10)</f>
        <v>0</v>
      </c>
      <c r="X10" s="3"/>
      <c r="Y10" s="1"/>
    </row>
    <row r="11" spans="1:25" x14ac:dyDescent="0.25">
      <c r="A11" s="1">
        <v>2.4999999999999999E-7</v>
      </c>
      <c r="B11" s="2">
        <f t="shared" ref="B11:B19" si="0">A11*1000000</f>
        <v>0.25</v>
      </c>
      <c r="C11" s="1">
        <f t="shared" ref="C11:C19" si="1">$B$6*$B$5*A11/(1+$B$5*A11)</f>
        <v>0.68049792531120323</v>
      </c>
      <c r="D11" s="2">
        <f ca="1">_xlfn.NORM.S.INV(RAND())*$B$7</f>
        <v>-0.32113296910623795</v>
      </c>
      <c r="E11" s="3">
        <v>0.40303629651249562</v>
      </c>
      <c r="F11" s="1">
        <f t="shared" ref="F11:F19" si="2">C11+E11</f>
        <v>1.0835342218236987</v>
      </c>
      <c r="G11">
        <f t="shared" ref="G11:G19" si="3">$B$7</f>
        <v>0.2</v>
      </c>
      <c r="I11" s="1">
        <v>2.4999999999999999E-7</v>
      </c>
      <c r="J11" s="2">
        <f t="shared" ref="J11:J34" si="4">I11*1000000</f>
        <v>0.25</v>
      </c>
      <c r="K11" s="3">
        <f t="shared" ref="K11:K34" si="5">J$6*J$5*I11/(1+J$5*I11)</f>
        <v>0.93722345517283179</v>
      </c>
      <c r="L11" s="3">
        <f>K11-$F$11</f>
        <v>-0.14631076665086695</v>
      </c>
      <c r="M11" s="1">
        <f>L11^2</f>
        <v>2.1406840437964442E-2</v>
      </c>
      <c r="O11" s="1">
        <v>2.4999999999999999E-7</v>
      </c>
      <c r="P11" s="2">
        <f t="shared" ref="P11:P34" si="6">O11*1000000</f>
        <v>0.25</v>
      </c>
      <c r="Q11" s="3">
        <f t="shared" ref="Q11:Q34" si="7">P$6*P$5*O11/(1+P$5*O11)</f>
        <v>0.66588650540273997</v>
      </c>
      <c r="R11" s="3">
        <f>Q11-$F$11</f>
        <v>-0.41764771642095877</v>
      </c>
      <c r="S11" s="1">
        <f>R11^2</f>
        <v>0.17442961503164159</v>
      </c>
      <c r="U11" s="1">
        <v>2.4999999999999999E-7</v>
      </c>
      <c r="V11" s="2">
        <f t="shared" ref="V11:V34" si="8">U11*1000000</f>
        <v>0.25</v>
      </c>
      <c r="W11" s="3">
        <f t="shared" ref="W11:W34" si="9">V$6*V$5*U11/(1+V$5*U11)</f>
        <v>0.52294977006156429</v>
      </c>
      <c r="X11" s="3">
        <f>W11-$F$11</f>
        <v>-0.56058445176213445</v>
      </c>
      <c r="Y11" s="1">
        <f>X11^2</f>
        <v>0.31425492755745282</v>
      </c>
    </row>
    <row r="12" spans="1:25" x14ac:dyDescent="0.25">
      <c r="A12" s="1">
        <v>4.9999999999999998E-7</v>
      </c>
      <c r="B12" s="2">
        <f t="shared" si="0"/>
        <v>0.5</v>
      </c>
      <c r="C12" s="1">
        <f t="shared" si="1"/>
        <v>1.1631205673758864</v>
      </c>
      <c r="D12" s="2">
        <f t="shared" ref="D12:D19" ca="1" si="10">_xlfn.NORM.S.INV(RAND())*$B$7</f>
        <v>2.3388432121157748E-4</v>
      </c>
      <c r="E12" s="3">
        <v>0.43040214183289183</v>
      </c>
      <c r="F12" s="1">
        <f t="shared" si="2"/>
        <v>1.5935227092087783</v>
      </c>
      <c r="G12">
        <f t="shared" si="3"/>
        <v>0.2</v>
      </c>
      <c r="I12" s="1">
        <v>4.9999999999999998E-7</v>
      </c>
      <c r="J12" s="2">
        <f t="shared" si="4"/>
        <v>0.5</v>
      </c>
      <c r="K12" s="3">
        <f t="shared" si="5"/>
        <v>1.4282503381028302</v>
      </c>
      <c r="L12" s="3">
        <f>K12-$F$12</f>
        <v>-0.16527237110594806</v>
      </c>
      <c r="M12" s="1">
        <f t="shared" ref="M12:M30" si="11">L12^2</f>
        <v>2.7314956650982214E-2</v>
      </c>
      <c r="O12" s="1">
        <v>4.9999999999999998E-7</v>
      </c>
      <c r="P12" s="2">
        <f t="shared" si="6"/>
        <v>0.5</v>
      </c>
      <c r="Q12" s="3">
        <f t="shared" si="7"/>
        <v>1.1417105917714787</v>
      </c>
      <c r="R12" s="3">
        <f>Q12-$F$12</f>
        <v>-0.45181211743729954</v>
      </c>
      <c r="S12" s="1">
        <f t="shared" ref="S12:S30" si="12">R12^2</f>
        <v>0.20413418946317616</v>
      </c>
      <c r="U12" s="1">
        <v>4.9999999999999998E-7</v>
      </c>
      <c r="V12" s="2">
        <f t="shared" si="8"/>
        <v>0.5</v>
      </c>
      <c r="W12" s="3">
        <f t="shared" si="9"/>
        <v>0.94686678647040268</v>
      </c>
      <c r="X12" s="3">
        <f>W12-$F$12</f>
        <v>-0.64665592273837558</v>
      </c>
      <c r="Y12" s="1">
        <f t="shared" ref="Y12:Y30" si="13">X12^2</f>
        <v>0.41816388241261998</v>
      </c>
    </row>
    <row r="13" spans="1:25" x14ac:dyDescent="0.25">
      <c r="A13" s="1">
        <v>7.5000000000000002E-7</v>
      </c>
      <c r="B13" s="2">
        <f t="shared" si="0"/>
        <v>0.75</v>
      </c>
      <c r="C13" s="1">
        <f t="shared" si="1"/>
        <v>1.5232198142414861</v>
      </c>
      <c r="D13" s="2">
        <f t="shared" ca="1" si="10"/>
        <v>-0.1789337476245596</v>
      </c>
      <c r="E13" s="3">
        <v>0.27781124432003262</v>
      </c>
      <c r="F13" s="1">
        <f t="shared" si="2"/>
        <v>1.8010310585615188</v>
      </c>
      <c r="G13">
        <f t="shared" si="3"/>
        <v>0.2</v>
      </c>
      <c r="I13" s="1">
        <v>7.5000000000000002E-7</v>
      </c>
      <c r="J13" s="2">
        <f t="shared" si="4"/>
        <v>0.75</v>
      </c>
      <c r="K13" s="3">
        <f t="shared" si="5"/>
        <v>1.7304550140145707</v>
      </c>
      <c r="L13" s="3">
        <f>K13-$F$13</f>
        <v>-7.0576044546948102E-2</v>
      </c>
      <c r="M13" s="1">
        <f t="shared" si="11"/>
        <v>4.980978063892803E-3</v>
      </c>
      <c r="O13" s="1">
        <v>7.5000000000000002E-7</v>
      </c>
      <c r="P13" s="2">
        <f t="shared" si="6"/>
        <v>0.75</v>
      </c>
      <c r="Q13" s="3">
        <f t="shared" si="7"/>
        <v>1.4986830925920682</v>
      </c>
      <c r="R13" s="3">
        <f>Q13-$F$13</f>
        <v>-0.30234796596945057</v>
      </c>
      <c r="S13" s="1">
        <f t="shared" si="12"/>
        <v>9.1414292525864041E-2</v>
      </c>
      <c r="U13" s="1">
        <v>7.5000000000000002E-7</v>
      </c>
      <c r="V13" s="2">
        <f t="shared" si="8"/>
        <v>0.75</v>
      </c>
      <c r="W13" s="3">
        <f t="shared" si="9"/>
        <v>1.2974490394466118</v>
      </c>
      <c r="X13" s="3">
        <f>W13-$F$13</f>
        <v>-0.50358201911490696</v>
      </c>
      <c r="Y13" s="1">
        <f t="shared" si="13"/>
        <v>0.25359484997584653</v>
      </c>
    </row>
    <row r="14" spans="1:25" x14ac:dyDescent="0.25">
      <c r="A14" s="1">
        <v>9.9999999999999995E-7</v>
      </c>
      <c r="B14" s="2">
        <f t="shared" si="0"/>
        <v>1</v>
      </c>
      <c r="C14" s="1">
        <f t="shared" si="1"/>
        <v>1.8021978021978022</v>
      </c>
      <c r="D14" s="2">
        <f t="shared" ca="1" si="10"/>
        <v>0.18436116019176729</v>
      </c>
      <c r="E14" s="3">
        <v>-0.29792232507515481</v>
      </c>
      <c r="F14" s="1">
        <f t="shared" si="2"/>
        <v>1.5042754771226474</v>
      </c>
      <c r="G14">
        <f t="shared" si="3"/>
        <v>0.2</v>
      </c>
      <c r="I14" s="1">
        <v>9.9999999999999995E-7</v>
      </c>
      <c r="J14" s="2">
        <f t="shared" si="4"/>
        <v>1</v>
      </c>
      <c r="K14" s="3">
        <f t="shared" si="5"/>
        <v>1.9351891547053692</v>
      </c>
      <c r="L14" s="3">
        <f>K14-$F$14</f>
        <v>0.43091367758272181</v>
      </c>
      <c r="M14" s="1">
        <f t="shared" si="11"/>
        <v>0.18568659752786593</v>
      </c>
      <c r="O14" s="1">
        <v>9.9999999999999995E-7</v>
      </c>
      <c r="P14" s="2">
        <f t="shared" si="6"/>
        <v>1</v>
      </c>
      <c r="Q14" s="3">
        <f t="shared" si="7"/>
        <v>1.7763902831849181</v>
      </c>
      <c r="R14" s="3">
        <f>Q14-$F$14</f>
        <v>0.27211480606227068</v>
      </c>
      <c r="S14" s="1">
        <f t="shared" si="12"/>
        <v>7.4046467678307179E-2</v>
      </c>
      <c r="U14" s="1">
        <v>9.9999999999999995E-7</v>
      </c>
      <c r="V14" s="2">
        <f t="shared" si="8"/>
        <v>1</v>
      </c>
      <c r="W14" s="3">
        <f t="shared" si="9"/>
        <v>1.5922111936736172</v>
      </c>
      <c r="X14" s="3">
        <f>W14-$F$14</f>
        <v>8.7935716550969767E-2</v>
      </c>
      <c r="Y14" s="1">
        <f t="shared" si="13"/>
        <v>7.7326902453324978E-3</v>
      </c>
    </row>
    <row r="15" spans="1:25" x14ac:dyDescent="0.25">
      <c r="A15" s="1">
        <v>1.5E-6</v>
      </c>
      <c r="B15" s="2">
        <f t="shared" si="0"/>
        <v>1.5</v>
      </c>
      <c r="C15" s="1">
        <f t="shared" si="1"/>
        <v>2.2062780269058297</v>
      </c>
      <c r="D15" s="2">
        <f t="shared" ca="1" si="10"/>
        <v>-8.0883005544541808E-2</v>
      </c>
      <c r="E15" s="3">
        <v>0.19139410283920705</v>
      </c>
      <c r="F15" s="1">
        <f t="shared" si="2"/>
        <v>2.397672129745037</v>
      </c>
      <c r="G15">
        <f t="shared" si="3"/>
        <v>0.2</v>
      </c>
      <c r="I15" s="1">
        <v>1.2500000000000001E-6</v>
      </c>
      <c r="J15" s="2">
        <f t="shared" si="4"/>
        <v>1.25</v>
      </c>
      <c r="K15" s="3">
        <f t="shared" si="5"/>
        <v>2.0830601578722718</v>
      </c>
      <c r="L15" s="3"/>
      <c r="O15" s="1">
        <v>1.2500000000000001E-6</v>
      </c>
      <c r="P15" s="2">
        <f t="shared" si="6"/>
        <v>1.25</v>
      </c>
      <c r="Q15" s="3">
        <f t="shared" si="7"/>
        <v>1.9985950520733617</v>
      </c>
      <c r="R15" s="3"/>
      <c r="S15" s="1"/>
      <c r="U15" s="1">
        <v>1.2500000000000001E-6</v>
      </c>
      <c r="V15" s="2">
        <f t="shared" si="8"/>
        <v>1.25</v>
      </c>
      <c r="W15" s="3">
        <f t="shared" si="9"/>
        <v>1.8435017833422787</v>
      </c>
      <c r="X15" s="3"/>
      <c r="Y15" s="1"/>
    </row>
    <row r="16" spans="1:25" x14ac:dyDescent="0.25">
      <c r="A16" s="1">
        <v>1.9999999999999999E-6</v>
      </c>
      <c r="B16" s="2">
        <f t="shared" si="0"/>
        <v>2</v>
      </c>
      <c r="C16" s="1">
        <f t="shared" si="1"/>
        <v>2.4848484848484849</v>
      </c>
      <c r="D16" s="2">
        <f t="shared" ca="1" si="10"/>
        <v>-1.8414257107425277E-2</v>
      </c>
      <c r="E16" s="3">
        <v>-0.29132000613542347</v>
      </c>
      <c r="F16" s="1">
        <f t="shared" si="2"/>
        <v>2.1935284787130613</v>
      </c>
      <c r="G16">
        <f t="shared" si="3"/>
        <v>0.2</v>
      </c>
      <c r="I16" s="1">
        <v>1.5E-6</v>
      </c>
      <c r="J16" s="2">
        <f t="shared" si="4"/>
        <v>1.5</v>
      </c>
      <c r="K16" s="3">
        <f t="shared" si="5"/>
        <v>2.1948692151869689</v>
      </c>
      <c r="L16" s="3">
        <f>K16-$F$14</f>
        <v>0.69059373806432145</v>
      </c>
      <c r="M16" s="1">
        <f t="shared" si="11"/>
        <v>0.47691971105365261</v>
      </c>
      <c r="O16" s="1">
        <v>1.5E-6</v>
      </c>
      <c r="P16" s="2">
        <f t="shared" si="6"/>
        <v>1.5</v>
      </c>
      <c r="Q16" s="3">
        <f t="shared" si="7"/>
        <v>2.1804247560454941</v>
      </c>
      <c r="R16" s="3">
        <f>Q16-$F$14</f>
        <v>0.67614927892284671</v>
      </c>
      <c r="S16" s="1">
        <f t="shared" si="12"/>
        <v>0.45717784738788558</v>
      </c>
      <c r="U16" s="1">
        <v>1.5E-6</v>
      </c>
      <c r="V16" s="2">
        <f t="shared" si="8"/>
        <v>1.5</v>
      </c>
      <c r="W16" s="3">
        <f t="shared" si="9"/>
        <v>2.0602771555903292</v>
      </c>
      <c r="X16" s="3">
        <f>W16-$F$14</f>
        <v>0.55600167846768178</v>
      </c>
      <c r="Y16" s="1">
        <f t="shared" si="13"/>
        <v>0.30913786645887942</v>
      </c>
    </row>
    <row r="17" spans="1:25" x14ac:dyDescent="0.25">
      <c r="A17" s="1">
        <v>3.0000000000000001E-6</v>
      </c>
      <c r="B17" s="2">
        <f t="shared" si="0"/>
        <v>3</v>
      </c>
      <c r="C17" s="1">
        <f t="shared" si="1"/>
        <v>2.8439306358381504</v>
      </c>
      <c r="D17" s="2">
        <f t="shared" ca="1" si="10"/>
        <v>0.11519080684156101</v>
      </c>
      <c r="E17" s="3">
        <v>7.6849076259734916E-2</v>
      </c>
      <c r="F17" s="1">
        <f t="shared" si="2"/>
        <v>2.9207797120978851</v>
      </c>
      <c r="G17">
        <f t="shared" si="3"/>
        <v>0.2</v>
      </c>
      <c r="I17" s="1">
        <v>1.75E-6</v>
      </c>
      <c r="J17" s="2">
        <f t="shared" si="4"/>
        <v>1.75</v>
      </c>
      <c r="K17" s="3">
        <f t="shared" si="5"/>
        <v>2.2823744500540766</v>
      </c>
      <c r="L17" s="3"/>
      <c r="O17" s="1">
        <v>1.75E-6</v>
      </c>
      <c r="P17" s="2">
        <f t="shared" si="6"/>
        <v>1.75</v>
      </c>
      <c r="Q17" s="3">
        <f t="shared" si="7"/>
        <v>2.3319672517985386</v>
      </c>
      <c r="R17" s="3"/>
      <c r="S17" s="1"/>
      <c r="U17" s="1">
        <v>1.75E-6</v>
      </c>
      <c r="V17" s="2">
        <f t="shared" si="8"/>
        <v>1.75</v>
      </c>
      <c r="W17" s="3">
        <f t="shared" si="9"/>
        <v>2.2491914245066904</v>
      </c>
      <c r="X17" s="3"/>
      <c r="Y17" s="1"/>
    </row>
    <row r="18" spans="1:25" x14ac:dyDescent="0.25">
      <c r="A18" s="1">
        <v>3.9999999999999998E-6</v>
      </c>
      <c r="B18" s="2">
        <f t="shared" si="0"/>
        <v>4</v>
      </c>
      <c r="C18" s="1">
        <f t="shared" si="1"/>
        <v>3.0654205607476639</v>
      </c>
      <c r="D18" s="2">
        <f t="shared" ca="1" si="10"/>
        <v>-0.1533049274783998</v>
      </c>
      <c r="E18" s="3">
        <v>0.25300669975474688</v>
      </c>
      <c r="F18" s="1">
        <f t="shared" si="2"/>
        <v>3.3184272605024105</v>
      </c>
      <c r="G18">
        <f t="shared" si="3"/>
        <v>0.2</v>
      </c>
      <c r="I18" s="1">
        <v>1.9999999999999999E-6</v>
      </c>
      <c r="J18" s="2">
        <f t="shared" si="4"/>
        <v>2</v>
      </c>
      <c r="K18" s="3">
        <f t="shared" si="5"/>
        <v>2.35272338389741</v>
      </c>
      <c r="L18" s="3">
        <f>K18-$F$16</f>
        <v>0.15919490518434865</v>
      </c>
      <c r="M18" s="1">
        <f t="shared" si="11"/>
        <v>2.5343017836653756E-2</v>
      </c>
      <c r="O18" s="1">
        <v>1.9999999999999999E-6</v>
      </c>
      <c r="P18" s="2">
        <f t="shared" si="6"/>
        <v>2</v>
      </c>
      <c r="Q18" s="3">
        <f t="shared" si="7"/>
        <v>2.4602081176626767</v>
      </c>
      <c r="R18" s="3">
        <f>Q18-$F$16</f>
        <v>0.26667963894961533</v>
      </c>
      <c r="S18" s="1">
        <f t="shared" si="12"/>
        <v>7.1118029830297191E-2</v>
      </c>
      <c r="U18" s="1">
        <v>1.9999999999999999E-6</v>
      </c>
      <c r="V18" s="2">
        <f t="shared" si="8"/>
        <v>2</v>
      </c>
      <c r="W18" s="3">
        <f t="shared" si="9"/>
        <v>2.4152915416326817</v>
      </c>
      <c r="X18" s="3">
        <f>W18-$F$16</f>
        <v>0.22176306291962034</v>
      </c>
      <c r="Y18" s="1">
        <f t="shared" si="13"/>
        <v>4.9178856075491488E-2</v>
      </c>
    </row>
    <row r="19" spans="1:25" x14ac:dyDescent="0.25">
      <c r="A19" s="1">
        <v>5.0000000000000004E-6</v>
      </c>
      <c r="B19" s="2">
        <f t="shared" si="0"/>
        <v>5</v>
      </c>
      <c r="C19" s="1">
        <f t="shared" si="1"/>
        <v>3.215686274509804</v>
      </c>
      <c r="D19" s="2">
        <f t="shared" ca="1" si="10"/>
        <v>0.17885019340367281</v>
      </c>
      <c r="E19" s="3">
        <v>2.8667640761231863E-2</v>
      </c>
      <c r="F19" s="1">
        <f t="shared" si="2"/>
        <v>3.2443539152710361</v>
      </c>
      <c r="G19">
        <f t="shared" si="3"/>
        <v>0.2</v>
      </c>
      <c r="I19" s="1">
        <v>2.2500000000000001E-6</v>
      </c>
      <c r="J19" s="2">
        <f t="shared" si="4"/>
        <v>2.25</v>
      </c>
      <c r="K19" s="3">
        <f t="shared" si="5"/>
        <v>2.4105110671045691</v>
      </c>
      <c r="L19" s="3"/>
      <c r="O19" s="1">
        <v>2.2500000000000001E-6</v>
      </c>
      <c r="P19" s="2">
        <f t="shared" si="6"/>
        <v>2.25</v>
      </c>
      <c r="Q19" s="3">
        <f t="shared" si="7"/>
        <v>2.5701380541129364</v>
      </c>
      <c r="R19" s="3"/>
      <c r="S19" s="1"/>
      <c r="U19" s="1">
        <v>2.2500000000000001E-6</v>
      </c>
      <c r="V19" s="2">
        <f t="shared" si="8"/>
        <v>2.25</v>
      </c>
      <c r="W19" s="3">
        <f t="shared" si="9"/>
        <v>2.5624748863694116</v>
      </c>
      <c r="X19" s="3"/>
      <c r="Y19" s="1"/>
    </row>
    <row r="20" spans="1:25" x14ac:dyDescent="0.25">
      <c r="I20" s="1">
        <v>2.5000000000000002E-6</v>
      </c>
      <c r="J20" s="2">
        <f t="shared" si="4"/>
        <v>2.5</v>
      </c>
      <c r="K20" s="3">
        <f t="shared" si="5"/>
        <v>2.4588260927577421</v>
      </c>
      <c r="L20" s="3"/>
      <c r="O20" s="1">
        <v>2.5000000000000002E-6</v>
      </c>
      <c r="P20" s="2">
        <f t="shared" si="6"/>
        <v>2.5</v>
      </c>
      <c r="Q20" s="3">
        <f t="shared" si="7"/>
        <v>2.6654175315702497</v>
      </c>
      <c r="R20" s="3"/>
      <c r="S20" s="1"/>
      <c r="U20" s="1">
        <v>2.5000000000000002E-6</v>
      </c>
      <c r="V20" s="2">
        <f t="shared" si="8"/>
        <v>2.5</v>
      </c>
      <c r="W20" s="3">
        <f t="shared" si="9"/>
        <v>2.6937989375987801</v>
      </c>
      <c r="X20" s="3"/>
      <c r="Y20" s="1"/>
    </row>
    <row r="21" spans="1:25" x14ac:dyDescent="0.25">
      <c r="I21" s="1">
        <v>2.7499999999999999E-6</v>
      </c>
      <c r="J21" s="2">
        <f t="shared" si="4"/>
        <v>2.75</v>
      </c>
      <c r="K21" s="3">
        <f t="shared" si="5"/>
        <v>2.4998211835858672</v>
      </c>
      <c r="L21" s="3"/>
      <c r="O21" s="1">
        <v>2.7499999999999999E-6</v>
      </c>
      <c r="P21" s="2">
        <f t="shared" si="6"/>
        <v>2.75</v>
      </c>
      <c r="Q21" s="3">
        <f t="shared" si="7"/>
        <v>2.7487923047351157</v>
      </c>
      <c r="R21" s="3"/>
      <c r="S21" s="1"/>
      <c r="U21" s="1">
        <v>2.7499999999999999E-6</v>
      </c>
      <c r="V21" s="2">
        <f t="shared" si="8"/>
        <v>2.75</v>
      </c>
      <c r="W21" s="3">
        <f t="shared" si="9"/>
        <v>2.8116959595831408</v>
      </c>
      <c r="X21" s="3"/>
      <c r="Y21" s="1"/>
    </row>
    <row r="22" spans="1:25" x14ac:dyDescent="0.25">
      <c r="I22" s="1">
        <v>3.0000000000000001E-6</v>
      </c>
      <c r="J22" s="2">
        <f t="shared" si="4"/>
        <v>3</v>
      </c>
      <c r="K22" s="3">
        <f t="shared" si="5"/>
        <v>2.5350427018686434</v>
      </c>
      <c r="L22" s="3">
        <f>K22-$F$17</f>
        <v>-0.38573701022924167</v>
      </c>
      <c r="M22" s="1">
        <f t="shared" si="11"/>
        <v>0.1487930410605941</v>
      </c>
      <c r="O22" s="1">
        <v>3.0000000000000001E-6</v>
      </c>
      <c r="P22" s="2">
        <f t="shared" si="6"/>
        <v>3</v>
      </c>
      <c r="Q22" s="3">
        <f t="shared" si="7"/>
        <v>2.8223623354206167</v>
      </c>
      <c r="R22" s="3">
        <f>Q22-$F$17</f>
        <v>-9.8417376677268464E-2</v>
      </c>
      <c r="S22" s="1">
        <f t="shared" si="12"/>
        <v>9.6859800320353469E-3</v>
      </c>
      <c r="U22" s="1">
        <v>3.0000000000000001E-6</v>
      </c>
      <c r="V22" s="2">
        <f t="shared" si="8"/>
        <v>3</v>
      </c>
      <c r="W22" s="3">
        <f t="shared" si="9"/>
        <v>2.9181250398350174</v>
      </c>
      <c r="X22" s="3">
        <f>W22-$F$17</f>
        <v>-2.6546722628677522E-3</v>
      </c>
      <c r="Y22" s="1">
        <f t="shared" si="13"/>
        <v>7.0472848232393918E-6</v>
      </c>
    </row>
    <row r="23" spans="1:25" x14ac:dyDescent="0.25">
      <c r="I23" s="1">
        <v>3.2499999999999998E-6</v>
      </c>
      <c r="J23" s="2">
        <f t="shared" si="4"/>
        <v>3.25</v>
      </c>
      <c r="K23" s="3">
        <f t="shared" si="5"/>
        <v>2.5656300977209727</v>
      </c>
      <c r="L23" s="3"/>
      <c r="O23" s="1">
        <v>3.2499999999999998E-6</v>
      </c>
      <c r="P23" s="2">
        <f t="shared" si="6"/>
        <v>3.25</v>
      </c>
      <c r="Q23" s="3">
        <f t="shared" si="7"/>
        <v>2.8877611094355955</v>
      </c>
      <c r="R23" s="3"/>
      <c r="S23" s="1"/>
      <c r="U23" s="1">
        <v>3.2499999999999998E-6</v>
      </c>
      <c r="V23" s="2">
        <f t="shared" si="8"/>
        <v>3.25</v>
      </c>
      <c r="W23" s="3">
        <f t="shared" si="9"/>
        <v>3.014681818143599</v>
      </c>
      <c r="X23" s="3"/>
      <c r="Y23" s="1"/>
    </row>
    <row r="24" spans="1:25" x14ac:dyDescent="0.25">
      <c r="I24" s="1">
        <v>3.4999999999999999E-6</v>
      </c>
      <c r="J24" s="2">
        <f t="shared" si="4"/>
        <v>3.5</v>
      </c>
      <c r="K24" s="3">
        <f t="shared" si="5"/>
        <v>2.5924414919476728</v>
      </c>
      <c r="L24" s="3"/>
      <c r="O24" s="1">
        <v>3.4999999999999999E-6</v>
      </c>
      <c r="P24" s="2">
        <f t="shared" si="6"/>
        <v>3.5</v>
      </c>
      <c r="Q24" s="3">
        <f t="shared" si="7"/>
        <v>2.9462783480267234</v>
      </c>
      <c r="R24" s="3"/>
      <c r="S24" s="1"/>
      <c r="U24" s="1">
        <v>3.4999999999999999E-6</v>
      </c>
      <c r="V24" s="2">
        <f t="shared" si="8"/>
        <v>3.5</v>
      </c>
      <c r="W24" s="3">
        <f t="shared" si="9"/>
        <v>3.1026790338341055</v>
      </c>
      <c r="X24" s="3"/>
      <c r="Y24" s="1"/>
    </row>
    <row r="25" spans="1:25" x14ac:dyDescent="0.25">
      <c r="I25" s="1">
        <v>3.7500000000000001E-6</v>
      </c>
      <c r="J25" s="2">
        <f t="shared" si="4"/>
        <v>3.75</v>
      </c>
      <c r="K25" s="3">
        <f t="shared" si="5"/>
        <v>2.6161354533303869</v>
      </c>
      <c r="L25" s="3"/>
      <c r="O25" s="1">
        <v>3.7500000000000001E-6</v>
      </c>
      <c r="P25" s="2">
        <f t="shared" si="6"/>
        <v>3.75</v>
      </c>
      <c r="Q25" s="3">
        <f t="shared" si="7"/>
        <v>2.9989459188227303</v>
      </c>
      <c r="R25" s="3"/>
      <c r="S25" s="1"/>
      <c r="U25" s="1">
        <v>3.7500000000000001E-6</v>
      </c>
      <c r="V25" s="2">
        <f t="shared" si="8"/>
        <v>3.75</v>
      </c>
      <c r="W25" s="3">
        <f t="shared" si="9"/>
        <v>3.1832065611419931</v>
      </c>
      <c r="X25" s="3"/>
      <c r="Y25" s="1"/>
    </row>
    <row r="26" spans="1:25" x14ac:dyDescent="0.25">
      <c r="I26" s="1">
        <v>3.9999999999999998E-6</v>
      </c>
      <c r="J26" s="2">
        <f t="shared" si="4"/>
        <v>4</v>
      </c>
      <c r="K26" s="3">
        <f t="shared" si="5"/>
        <v>2.6372258177679471</v>
      </c>
      <c r="L26" s="3">
        <f>K26-$F$18</f>
        <v>-0.68120144273446348</v>
      </c>
      <c r="M26" s="1">
        <f t="shared" si="11"/>
        <v>0.46403540558351453</v>
      </c>
      <c r="O26" s="1">
        <v>3.9999999999999998E-6</v>
      </c>
      <c r="P26" s="2">
        <f t="shared" si="6"/>
        <v>4</v>
      </c>
      <c r="Q26" s="3">
        <f t="shared" si="7"/>
        <v>3.0465992090085017</v>
      </c>
      <c r="R26" s="3">
        <f>Q26-$F$18</f>
        <v>-0.27182805149390887</v>
      </c>
      <c r="S26" s="1">
        <f t="shared" si="12"/>
        <v>7.3890489578975177E-2</v>
      </c>
      <c r="U26" s="1">
        <v>3.9999999999999998E-6</v>
      </c>
      <c r="V26" s="2">
        <f t="shared" si="8"/>
        <v>4</v>
      </c>
      <c r="W26" s="3">
        <f t="shared" si="9"/>
        <v>3.2571767786501464</v>
      </c>
      <c r="X26" s="3">
        <f>W26-$F$18</f>
        <v>-6.1250481852264116E-2</v>
      </c>
      <c r="Y26" s="1">
        <f t="shared" si="13"/>
        <v>3.7516215271345358E-3</v>
      </c>
    </row>
    <row r="27" spans="1:25" x14ac:dyDescent="0.25">
      <c r="I27" s="1">
        <v>4.25E-6</v>
      </c>
      <c r="J27" s="2">
        <f t="shared" si="4"/>
        <v>4.25</v>
      </c>
      <c r="K27" s="3">
        <f t="shared" si="5"/>
        <v>2.6561193772778031</v>
      </c>
      <c r="L27" s="3"/>
      <c r="O27" s="1">
        <v>4.25E-6</v>
      </c>
      <c r="P27" s="2">
        <f t="shared" si="6"/>
        <v>4.25</v>
      </c>
      <c r="Q27" s="3">
        <f t="shared" si="7"/>
        <v>3.0899217657074334</v>
      </c>
      <c r="R27" s="3"/>
      <c r="S27" s="1"/>
      <c r="U27" s="1">
        <v>4.25E-6</v>
      </c>
      <c r="V27" s="2">
        <f t="shared" si="8"/>
        <v>4.25</v>
      </c>
      <c r="W27" s="3">
        <f t="shared" si="9"/>
        <v>3.3253592891016499</v>
      </c>
      <c r="X27" s="3"/>
      <c r="Y27" s="1"/>
    </row>
    <row r="28" spans="1:25" x14ac:dyDescent="0.25">
      <c r="I28" s="1">
        <v>4.5000000000000001E-6</v>
      </c>
      <c r="J28" s="2">
        <f t="shared" si="4"/>
        <v>4.5</v>
      </c>
      <c r="K28" s="3">
        <f t="shared" si="5"/>
        <v>2.6731423747678078</v>
      </c>
      <c r="L28" s="3"/>
      <c r="O28" s="1">
        <v>4.5000000000000001E-6</v>
      </c>
      <c r="P28" s="2">
        <f t="shared" si="6"/>
        <v>4.5</v>
      </c>
      <c r="Q28" s="3">
        <f t="shared" si="7"/>
        <v>3.1294782946048061</v>
      </c>
      <c r="R28" s="3"/>
      <c r="S28" s="1"/>
      <c r="U28" s="1">
        <v>4.5000000000000001E-6</v>
      </c>
      <c r="V28" s="2">
        <f t="shared" si="8"/>
        <v>4.5</v>
      </c>
      <c r="W28" s="3">
        <f t="shared" si="9"/>
        <v>3.3884077962202701</v>
      </c>
      <c r="X28" s="3"/>
      <c r="Y28" s="1"/>
    </row>
    <row r="29" spans="1:25" x14ac:dyDescent="0.25">
      <c r="I29" s="1">
        <v>4.7500000000000003E-6</v>
      </c>
      <c r="J29" s="2">
        <f t="shared" si="4"/>
        <v>4.75</v>
      </c>
      <c r="K29" s="3">
        <f t="shared" si="5"/>
        <v>2.6885595006216438</v>
      </c>
      <c r="L29" s="3"/>
      <c r="O29" s="1">
        <v>4.7500000000000003E-6</v>
      </c>
      <c r="P29" s="2">
        <f t="shared" si="6"/>
        <v>4.75</v>
      </c>
      <c r="Q29" s="3">
        <f t="shared" si="7"/>
        <v>3.1657394113309727</v>
      </c>
      <c r="R29" s="3"/>
      <c r="S29" s="1"/>
      <c r="U29" s="1">
        <v>4.7500000000000003E-6</v>
      </c>
      <c r="V29" s="2">
        <f t="shared" si="8"/>
        <v>4.75</v>
      </c>
      <c r="W29" s="3">
        <f t="shared" si="9"/>
        <v>3.4468811305074407</v>
      </c>
      <c r="X29" s="3"/>
      <c r="Y29" s="1"/>
    </row>
    <row r="30" spans="1:25" x14ac:dyDescent="0.25">
      <c r="I30" s="1">
        <v>5.0000000000000004E-6</v>
      </c>
      <c r="J30" s="2">
        <f t="shared" si="4"/>
        <v>5</v>
      </c>
      <c r="K30" s="3">
        <f t="shared" si="5"/>
        <v>2.7025877552903341</v>
      </c>
      <c r="L30" s="3">
        <f>K30-$F$19</f>
        <v>-0.54176615998070199</v>
      </c>
      <c r="M30" s="1">
        <f t="shared" si="11"/>
        <v>0.29351057210023557</v>
      </c>
      <c r="O30" s="1">
        <v>5.0000000000000004E-6</v>
      </c>
      <c r="P30" s="2">
        <f t="shared" si="6"/>
        <v>5</v>
      </c>
      <c r="Q30" s="3">
        <f t="shared" si="7"/>
        <v>3.1991004541824419</v>
      </c>
      <c r="R30" s="3">
        <f>Q30-$F$19</f>
        <v>-4.5253461088594182E-2</v>
      </c>
      <c r="S30" s="1">
        <f t="shared" si="12"/>
        <v>2.0478757404969079E-3</v>
      </c>
      <c r="U30" s="1">
        <v>5.0000000000000004E-6</v>
      </c>
      <c r="V30" s="2">
        <f t="shared" si="8"/>
        <v>5</v>
      </c>
      <c r="W30" s="3">
        <f t="shared" si="9"/>
        <v>3.5012598580325123</v>
      </c>
      <c r="X30" s="3">
        <f>W30-$F$19</f>
        <v>0.25690594276147616</v>
      </c>
      <c r="Y30" s="1">
        <f t="shared" si="13"/>
        <v>6.600066342616287E-2</v>
      </c>
    </row>
    <row r="31" spans="1:25" x14ac:dyDescent="0.25">
      <c r="I31" s="1">
        <v>5.2499999999999997E-6</v>
      </c>
      <c r="J31" s="2">
        <f t="shared" si="4"/>
        <v>5.25</v>
      </c>
      <c r="K31" s="3">
        <f t="shared" si="5"/>
        <v>2.7154067268766857</v>
      </c>
      <c r="L31" s="3"/>
      <c r="O31" s="1">
        <v>5.2499999999999997E-6</v>
      </c>
      <c r="P31" s="2">
        <f t="shared" si="6"/>
        <v>5.25</v>
      </c>
      <c r="Q31" s="3">
        <f t="shared" si="7"/>
        <v>3.2298959566192798</v>
      </c>
      <c r="U31" s="1">
        <v>5.2499999999999997E-6</v>
      </c>
      <c r="V31" s="2">
        <f t="shared" si="8"/>
        <v>5.25</v>
      </c>
      <c r="W31" s="3">
        <f t="shared" si="9"/>
        <v>3.5519595181515333</v>
      </c>
    </row>
    <row r="32" spans="1:25" x14ac:dyDescent="0.25">
      <c r="I32" s="1">
        <v>5.4999999999999999E-6</v>
      </c>
      <c r="J32" s="2">
        <f t="shared" si="4"/>
        <v>5.5</v>
      </c>
      <c r="K32" s="3">
        <f t="shared" si="5"/>
        <v>2.7271663206577101</v>
      </c>
      <c r="L32" s="3"/>
      <c r="O32" s="1">
        <v>5.4999999999999999E-6</v>
      </c>
      <c r="P32" s="2">
        <f t="shared" si="6"/>
        <v>5.5</v>
      </c>
      <c r="Q32" s="3">
        <f t="shared" si="7"/>
        <v>3.258410904489085</v>
      </c>
      <c r="U32" s="1">
        <v>5.4999999999999999E-6</v>
      </c>
      <c r="V32" s="2">
        <f t="shared" si="8"/>
        <v>5.5</v>
      </c>
      <c r="W32" s="3">
        <f t="shared" si="9"/>
        <v>3.5993412622950864</v>
      </c>
    </row>
    <row r="33" spans="2:23" x14ac:dyDescent="0.25">
      <c r="I33" s="1">
        <v>5.75E-6</v>
      </c>
      <c r="J33" s="2">
        <f t="shared" si="4"/>
        <v>5.75</v>
      </c>
      <c r="K33" s="3">
        <f t="shared" si="5"/>
        <v>2.7379926483135297</v>
      </c>
      <c r="L33" s="3"/>
      <c r="O33" s="1">
        <v>5.75E-6</v>
      </c>
      <c r="P33" s="2">
        <f t="shared" si="6"/>
        <v>5.75</v>
      </c>
      <c r="Q33" s="3">
        <f t="shared" si="7"/>
        <v>3.2848895815941681</v>
      </c>
      <c r="U33" s="1">
        <v>5.75E-6</v>
      </c>
      <c r="V33" s="2">
        <f t="shared" si="8"/>
        <v>5.75</v>
      </c>
      <c r="W33" s="3">
        <f t="shared" si="9"/>
        <v>3.6437204702464339</v>
      </c>
    </row>
    <row r="34" spans="2:23" x14ac:dyDescent="0.25">
      <c r="I34" s="1">
        <v>6.0000000000000002E-6</v>
      </c>
      <c r="J34" s="2">
        <f t="shared" si="4"/>
        <v>6</v>
      </c>
      <c r="K34" s="3">
        <f t="shared" si="5"/>
        <v>2.7479925685264979</v>
      </c>
      <c r="L34" s="3"/>
      <c r="O34" s="1">
        <v>6.0000000000000002E-6</v>
      </c>
      <c r="P34" s="2">
        <f t="shared" si="6"/>
        <v>6</v>
      </c>
      <c r="Q34" s="3">
        <f t="shared" si="7"/>
        <v>3.3095425855848926</v>
      </c>
      <c r="U34" s="1">
        <v>6.0000000000000002E-6</v>
      </c>
      <c r="V34" s="2">
        <f t="shared" si="8"/>
        <v>6</v>
      </c>
      <c r="W34" s="3">
        <f t="shared" si="9"/>
        <v>3.6853737787093843</v>
      </c>
    </row>
    <row r="40" spans="2:23" x14ac:dyDescent="0.25">
      <c r="B40" s="1">
        <v>2.4999999999999999E-7</v>
      </c>
      <c r="C40">
        <v>1.0835342218236987</v>
      </c>
      <c r="D40">
        <v>0.2</v>
      </c>
    </row>
    <row r="41" spans="2:23" x14ac:dyDescent="0.25">
      <c r="B41" s="1">
        <v>4.9999999999999998E-7</v>
      </c>
      <c r="C41">
        <v>1.5935227092087783</v>
      </c>
      <c r="D41">
        <v>0.2</v>
      </c>
    </row>
    <row r="42" spans="2:23" x14ac:dyDescent="0.25">
      <c r="B42" s="1">
        <v>7.5000000000000002E-7</v>
      </c>
      <c r="C42">
        <v>1.8010310585615188</v>
      </c>
      <c r="D42">
        <v>0.2</v>
      </c>
    </row>
    <row r="43" spans="2:23" x14ac:dyDescent="0.25">
      <c r="B43" s="1">
        <v>9.9999999999999995E-7</v>
      </c>
      <c r="C43">
        <v>1.5042754771226474</v>
      </c>
      <c r="D43">
        <v>0.2</v>
      </c>
    </row>
    <row r="44" spans="2:23" x14ac:dyDescent="0.25">
      <c r="B44" s="1">
        <v>1.5E-6</v>
      </c>
      <c r="C44">
        <v>2.397672129745037</v>
      </c>
      <c r="D44">
        <v>0.2</v>
      </c>
    </row>
    <row r="45" spans="2:23" x14ac:dyDescent="0.25">
      <c r="B45" s="1">
        <v>1.9999999999999999E-6</v>
      </c>
      <c r="C45">
        <v>2.1935284787130613</v>
      </c>
      <c r="D45">
        <v>0.2</v>
      </c>
    </row>
    <row r="46" spans="2:23" x14ac:dyDescent="0.25">
      <c r="B46" s="1">
        <v>3.0000000000000001E-6</v>
      </c>
      <c r="C46">
        <v>2.9207797120978851</v>
      </c>
      <c r="D46">
        <v>0.2</v>
      </c>
    </row>
    <row r="47" spans="2:23" x14ac:dyDescent="0.25">
      <c r="B47" s="1">
        <v>3.9999999999999998E-6</v>
      </c>
      <c r="C47">
        <v>3.3184272605024105</v>
      </c>
      <c r="D47">
        <v>0.2</v>
      </c>
    </row>
    <row r="48" spans="2:23" x14ac:dyDescent="0.25">
      <c r="B48" s="1">
        <v>5.0000000000000004E-6</v>
      </c>
      <c r="C48">
        <v>3.2443539152710361</v>
      </c>
      <c r="D48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Fitzkee</dc:creator>
  <cp:lastModifiedBy>Fitzkee, Nick</cp:lastModifiedBy>
  <dcterms:created xsi:type="dcterms:W3CDTF">2016-05-30T21:17:58Z</dcterms:created>
  <dcterms:modified xsi:type="dcterms:W3CDTF">2021-05-19T21:43:51Z</dcterms:modified>
</cp:coreProperties>
</file>